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filterPrivacy="1" codeName="ThisWorkbook" autoCompressPictures="0"/>
  <xr:revisionPtr revIDLastSave="0" documentId="8_{B381ACC8-FDDF-9A48-985F-E27F7B391DB6}" xr6:coauthVersionLast="45" xr6:coauthVersionMax="45" xr10:uidLastSave="{00000000-0000-0000-0000-000000000000}"/>
  <bookViews>
    <workbookView xWindow="0" yWindow="460" windowWidth="33780" windowHeight="21160" xr2:uid="{00000000-000D-0000-FFFF-FFFF00000000}"/>
  </bookViews>
  <sheets>
    <sheet name="BREAKEVEN ANALYSIS" sheetId="2" r:id="rId1"/>
    <sheet name="Break Even Chart" sheetId="3" r:id="rId2"/>
  </sheets>
  <definedNames>
    <definedName name="Breakeven_point">'BREAKEVEN ANALYSIS'!$C$34</definedName>
    <definedName name="Company_name">'BREAKEVEN ANALYSIS'!$B$2</definedName>
    <definedName name="Fixed_costs">'BREAKEVEN ANALYSIS'!$C$23:$C$28</definedName>
    <definedName name="Gross_margin">'BREAKEVEN ANALYSIS'!$C$20</definedName>
    <definedName name="Net_profit">'BREAKEVEN ANALYSIS'!$C$31</definedName>
    <definedName name="Sales_price_unit">'BREAKEVEN ANALYSIS'!$C$6</definedName>
    <definedName name="Sales_volume_units">'BREAKEVEN ANALYSIS'!$C$7</definedName>
    <definedName name="TemplatePrintArea">'BREAKEVEN ANALYSIS'!$B$1:$F$6</definedName>
    <definedName name="Total_fixed">'BREAKEVEN ANALYSIS'!$C$29</definedName>
    <definedName name="Total_Sales">'BREAKEVEN ANALYSIS'!$C$8</definedName>
    <definedName name="Total_variable">'BREAKEVEN ANALYSIS'!$C$17</definedName>
    <definedName name="Unit_contrib_margin">'BREAKEVEN ANALYSIS'!$C$19</definedName>
    <definedName name="Variable_cost_unit">'BREAKEVEN ANALYSIS'!$C$16</definedName>
    <definedName name="Variable_costs_unit">'BREAKEVEN ANALYSIS'!$C$11:$C$15</definedName>
    <definedName name="Variable_Unit_Cost">'BREAKEVEN ANALYSIS'!$C$16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2" l="1"/>
  <c r="C16" i="2"/>
  <c r="C19" i="2"/>
  <c r="C29" i="2"/>
  <c r="C34" i="2"/>
  <c r="C35" i="2"/>
  <c r="M38" i="2"/>
  <c r="L38" i="2"/>
  <c r="K38" i="2"/>
  <c r="J38" i="2"/>
  <c r="J37" i="2"/>
  <c r="J42" i="2"/>
  <c r="I38" i="2"/>
  <c r="H38" i="2"/>
  <c r="G38" i="2"/>
  <c r="F38" i="2"/>
  <c r="E38" i="2"/>
  <c r="D38" i="2"/>
  <c r="D37" i="2"/>
  <c r="D42" i="2"/>
  <c r="C38" i="2"/>
  <c r="M37" i="2"/>
  <c r="L37" i="2"/>
  <c r="K37" i="2"/>
  <c r="I37" i="2"/>
  <c r="H37" i="2"/>
  <c r="G37" i="2"/>
  <c r="F37" i="2"/>
  <c r="E37" i="2"/>
  <c r="C37" i="2"/>
  <c r="I39" i="2"/>
  <c r="C8" i="2"/>
  <c r="C42" i="2"/>
  <c r="F42" i="2"/>
  <c r="L42" i="2"/>
  <c r="I42" i="2"/>
  <c r="G42" i="2"/>
  <c r="K39" i="2"/>
  <c r="E42" i="2"/>
  <c r="K42" i="2"/>
  <c r="J40" i="2"/>
  <c r="M42" i="2"/>
  <c r="D39" i="2"/>
  <c r="H42" i="2"/>
  <c r="E39" i="2"/>
  <c r="L39" i="2"/>
  <c r="F39" i="2"/>
  <c r="M39" i="2"/>
  <c r="G39" i="2"/>
  <c r="E40" i="2"/>
  <c r="H39" i="2"/>
  <c r="K40" i="2"/>
  <c r="J39" i="2"/>
  <c r="L40" i="2"/>
  <c r="G40" i="2"/>
  <c r="H40" i="2"/>
  <c r="F40" i="2"/>
  <c r="C17" i="2"/>
  <c r="C20" i="2"/>
  <c r="C31" i="2"/>
  <c r="M40" i="2"/>
  <c r="C40" i="2"/>
  <c r="I40" i="2"/>
  <c r="I41" i="2"/>
  <c r="I43" i="2"/>
  <c r="C39" i="2"/>
  <c r="D40" i="2"/>
  <c r="K41" i="2"/>
  <c r="K43" i="2"/>
  <c r="C41" i="2"/>
  <c r="C43" i="2"/>
  <c r="M41" i="2"/>
  <c r="M43" i="2"/>
  <c r="J41" i="2"/>
  <c r="J43" i="2"/>
  <c r="D41" i="2"/>
  <c r="D43" i="2"/>
  <c r="F41" i="2"/>
  <c r="F43" i="2"/>
  <c r="H41" i="2"/>
  <c r="H43" i="2"/>
  <c r="E41" i="2"/>
  <c r="E43" i="2"/>
  <c r="G41" i="2"/>
  <c r="G43" i="2"/>
  <c r="L41" i="2"/>
  <c r="L43" i="2"/>
</calcChain>
</file>

<file path=xl/sharedStrings.xml><?xml version="1.0" encoding="utf-8"?>
<sst xmlns="http://schemas.openxmlformats.org/spreadsheetml/2006/main" count="36" uniqueCount="30">
  <si>
    <t>[Name]</t>
  </si>
  <si>
    <t>BREAKEVEN ANALYSIS</t>
  </si>
  <si>
    <t>SALES</t>
  </si>
  <si>
    <t>VARIABLE COSTS</t>
  </si>
  <si>
    <t>FIXED COSTS PER PERIOD</t>
  </si>
  <si>
    <t>RESULTS</t>
  </si>
  <si>
    <t>SALES PRICE PER UNIT</t>
  </si>
  <si>
    <t>SALES VOLUME PER PERIOD (UNITS)</t>
  </si>
  <si>
    <t>TOTAL SALES</t>
  </si>
  <si>
    <t>VARIABLE COSTS PER UNIT</t>
  </si>
  <si>
    <t>TOTAL VARIABLE COSTS</t>
  </si>
  <si>
    <t>UNIT CONTRIBUTION MARGIN</t>
  </si>
  <si>
    <t>GROSS MARGIN</t>
  </si>
  <si>
    <t>TOTAL FIXED COSTS PER PERIOD</t>
  </si>
  <si>
    <t>NET PROFIT (LOSS)</t>
  </si>
  <si>
    <t>BREAKEVEN POINT (UNITS):</t>
  </si>
  <si>
    <t>SALES VOLUME ANALYSIS:</t>
  </si>
  <si>
    <t>TOTAL COSTS</t>
  </si>
  <si>
    <t>Hourly charge-out</t>
  </si>
  <si>
    <t>Hours to be worked per period (annual, monthly etc)</t>
  </si>
  <si>
    <t>Hourly rate to be taken as drawings</t>
  </si>
  <si>
    <t>Superannuation on drawings</t>
  </si>
  <si>
    <t>Other variables per unit</t>
  </si>
  <si>
    <t>Professional Indemnity Insurance</t>
  </si>
  <si>
    <t>Professional Membership</t>
  </si>
  <si>
    <t>Professional Development and training</t>
  </si>
  <si>
    <t>Allowance for computer hardware/office expense</t>
  </si>
  <si>
    <t>Monthly internet and phone</t>
  </si>
  <si>
    <t>DAYS:</t>
  </si>
  <si>
    <t>Software partner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</si>
</sst>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-&quot;$&quot;* #,##0.00_-;\-&quot;$&quot;* #,##0.00_-;_-&quot;$&quot;* &quot;-&quot;??_-;_-@_-"/>
  </numFmts>
  <fonts count="16">
    <font>
      <sz val="10"/>
      <color theme="1" tint="0.14990691854609822"/>
      <name val="Sylfaen"/>
      <family val="1"/>
      <scheme val="minor"/>
    </font>
    <font>
      <sz val="36"/>
      <color theme="4" tint="-0.24994659260841701"/>
      <name val="Sylfaen"/>
      <family val="2"/>
      <scheme val="major"/>
    </font>
    <font>
      <sz val="16"/>
      <color theme="3"/>
      <name val="Sylfaen"/>
      <family val="2"/>
      <scheme val="major"/>
    </font>
    <font>
      <b/>
      <sz val="11"/>
      <color theme="3"/>
      <name val="Sylfaen"/>
      <family val="2"/>
      <scheme val="major"/>
    </font>
    <font>
      <sz val="10"/>
      <color theme="1" tint="0.14990691854609822"/>
      <name val="Arial"/>
      <family val="2"/>
    </font>
    <font>
      <sz val="16"/>
      <color theme="3"/>
      <name val="Arial"/>
      <family val="2"/>
    </font>
    <font>
      <sz val="8"/>
      <color theme="1" tint="0.14993743705557422"/>
      <name val="Arial"/>
      <family val="2"/>
    </font>
    <font>
      <b/>
      <sz val="11"/>
      <color theme="3"/>
      <name val="Arial"/>
      <family val="2"/>
    </font>
    <font>
      <b/>
      <sz val="10"/>
      <color theme="1" tint="0.14993743705557422"/>
      <name val="Arial"/>
      <family val="2"/>
    </font>
    <font>
      <sz val="10"/>
      <color theme="1" tint="0.14990691854609822"/>
      <name val="Sylfaen"/>
      <family val="1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 tint="0.14990691854609822"/>
      <name val="Arial"/>
      <family val="2"/>
    </font>
    <font>
      <u/>
      <sz val="10"/>
      <color theme="10"/>
      <name val="Sylfaen"/>
      <family val="1"/>
      <scheme val="minor"/>
    </font>
    <font>
      <u/>
      <sz val="10"/>
      <color theme="11"/>
      <name val="Sylfaen"/>
      <family val="1"/>
      <scheme val="minor"/>
    </font>
    <font>
      <sz val="16"/>
      <color rgb="FF0066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 tint="-0.499984740745262"/>
      </bottom>
      <diagonal/>
    </border>
  </borders>
  <cellStyleXfs count="10">
    <xf numFmtId="0" fontId="0" fillId="0" borderId="0"/>
    <xf numFmtId="0" fontId="1" fillId="0" borderId="3" applyNumberFormat="0" applyFill="0" applyProtection="0">
      <alignment vertical="center"/>
    </xf>
    <xf numFmtId="0" fontId="2" fillId="0" borderId="0" applyNumberFormat="0" applyFill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1" xfId="3" applyFont="1"/>
    <xf numFmtId="8" fontId="4" fillId="0" borderId="0" xfId="0" applyNumberFormat="1" applyFont="1"/>
    <xf numFmtId="38" fontId="4" fillId="0" borderId="0" xfId="0" applyNumberFormat="1" applyFont="1"/>
    <xf numFmtId="0" fontId="8" fillId="0" borderId="0" xfId="0" applyFont="1"/>
    <xf numFmtId="8" fontId="8" fillId="0" borderId="0" xfId="0" applyNumberFormat="1" applyFont="1"/>
    <xf numFmtId="40" fontId="8" fillId="0" borderId="0" xfId="0" applyNumberFormat="1" applyFont="1"/>
    <xf numFmtId="0" fontId="4" fillId="0" borderId="2" xfId="0" applyFont="1" applyBorder="1"/>
    <xf numFmtId="38" fontId="4" fillId="0" borderId="2" xfId="0" applyNumberFormat="1" applyFont="1" applyBorder="1"/>
    <xf numFmtId="8" fontId="4" fillId="0" borderId="2" xfId="0" applyNumberFormat="1" applyFont="1" applyBorder="1"/>
    <xf numFmtId="0" fontId="4" fillId="0" borderId="0" xfId="0" applyFont="1" applyBorder="1"/>
    <xf numFmtId="164" fontId="10" fillId="0" borderId="0" xfId="5" applyFont="1" applyFill="1" applyBorder="1" applyAlignment="1">
      <alignment horizontal="right" vertical="center" wrapText="1"/>
    </xf>
    <xf numFmtId="2" fontId="11" fillId="0" borderId="0" xfId="0" applyNumberFormat="1" applyFont="1"/>
    <xf numFmtId="0" fontId="11" fillId="0" borderId="0" xfId="0" applyFont="1"/>
    <xf numFmtId="0" fontId="12" fillId="0" borderId="0" xfId="0" applyFont="1"/>
    <xf numFmtId="0" fontId="15" fillId="0" borderId="3" xfId="1" applyFont="1">
      <alignment vertical="center"/>
    </xf>
    <xf numFmtId="0" fontId="15" fillId="0" borderId="0" xfId="0" applyFont="1"/>
  </cellXfs>
  <cellStyles count="10">
    <cellStyle name="Currency" xfId="5" builtinId="4"/>
    <cellStyle name="Followed Hyperlink" xfId="7" builtinId="9" hidden="1"/>
    <cellStyle name="Followed Hyperlink" xfId="9" builtinId="9" hidde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6" builtinId="8" hidden="1"/>
    <cellStyle name="Hyperlink" xfId="8" builtinId="8" hidden="1"/>
    <cellStyle name="Normal" xfId="0" builtinId="0" customBuiltin="1"/>
  </cellStyles>
  <dxfs count="0"/>
  <tableStyles count="0" defaultTableStyle="TableStyleMedium2" defaultPivotStyle="PivotStyleLight16"/>
  <colors>
    <mruColors>
      <color rgb="FF006600"/>
      <color rgb="FF00FFFF"/>
      <color rgb="FF600080"/>
      <color rgb="FFA0E0E0"/>
      <color rgb="FFFFFFC0"/>
      <color rgb="FF8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Breakeven Analysis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'BREAKEVEN ANALYSIS'!$B$39</c:f>
              <c:strCache>
                <c:ptCount val="1"/>
                <c:pt idx="0">
                  <c:v>FIXED COSTS PER PERIOD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'BREAKEVEN ANALYSIS'!$C$37:$M$37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126.5</c:v>
                </c:pt>
                <c:pt idx="2">
                  <c:v>253</c:v>
                </c:pt>
                <c:pt idx="3">
                  <c:v>379.5</c:v>
                </c:pt>
                <c:pt idx="4">
                  <c:v>506</c:v>
                </c:pt>
                <c:pt idx="5">
                  <c:v>632.5</c:v>
                </c:pt>
                <c:pt idx="6">
                  <c:v>759</c:v>
                </c:pt>
                <c:pt idx="7">
                  <c:v>885.5</c:v>
                </c:pt>
                <c:pt idx="8">
                  <c:v>1012</c:v>
                </c:pt>
                <c:pt idx="9">
                  <c:v>1138.5</c:v>
                </c:pt>
                <c:pt idx="10">
                  <c:v>1265</c:v>
                </c:pt>
              </c:numCache>
            </c:numRef>
          </c:cat>
          <c:val>
            <c:numRef>
              <c:f>'BREAKEVEN ANALYSIS'!$C$39:$M$39</c:f>
              <c:numCache>
                <c:formatCode>"$"#,##0.00_);[Red]\("$"#,##0.00\)</c:formatCode>
                <c:ptCount val="11"/>
                <c:pt idx="0">
                  <c:v>4240</c:v>
                </c:pt>
                <c:pt idx="1">
                  <c:v>4240</c:v>
                </c:pt>
                <c:pt idx="2">
                  <c:v>4240</c:v>
                </c:pt>
                <c:pt idx="3">
                  <c:v>4240</c:v>
                </c:pt>
                <c:pt idx="4">
                  <c:v>4240</c:v>
                </c:pt>
                <c:pt idx="5">
                  <c:v>4240</c:v>
                </c:pt>
                <c:pt idx="6">
                  <c:v>4240</c:v>
                </c:pt>
                <c:pt idx="7">
                  <c:v>4240</c:v>
                </c:pt>
                <c:pt idx="8">
                  <c:v>4240</c:v>
                </c:pt>
                <c:pt idx="9">
                  <c:v>4240</c:v>
                </c:pt>
                <c:pt idx="10">
                  <c:v>4240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A-4246-9A83-1F00C1468440}"/>
            </c:ext>
          </c:extLst>
        </c:ser>
        <c:ser>
          <c:idx val="1"/>
          <c:order val="1"/>
          <c:tx>
            <c:strRef>
              <c:f>'BREAKEVEN ANALYSIS'!$B$41</c:f>
              <c:strCache>
                <c:ptCount val="1"/>
                <c:pt idx="0">
                  <c:v>TOTAL COSTS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'BREAKEVEN ANALYSIS'!$C$37:$M$37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126.5</c:v>
                </c:pt>
                <c:pt idx="2">
                  <c:v>253</c:v>
                </c:pt>
                <c:pt idx="3">
                  <c:v>379.5</c:v>
                </c:pt>
                <c:pt idx="4">
                  <c:v>506</c:v>
                </c:pt>
                <c:pt idx="5">
                  <c:v>632.5</c:v>
                </c:pt>
                <c:pt idx="6">
                  <c:v>759</c:v>
                </c:pt>
                <c:pt idx="7">
                  <c:v>885.5</c:v>
                </c:pt>
                <c:pt idx="8">
                  <c:v>1012</c:v>
                </c:pt>
                <c:pt idx="9">
                  <c:v>1138.5</c:v>
                </c:pt>
                <c:pt idx="10">
                  <c:v>1265</c:v>
                </c:pt>
              </c:numCache>
            </c:numRef>
          </c:cat>
          <c:val>
            <c:numRef>
              <c:f>'BREAKEVEN ANALYSIS'!$C$41:$M$41</c:f>
              <c:numCache>
                <c:formatCode>"$"#,##0.00_);[Red]\("$"#,##0.00\)</c:formatCode>
                <c:ptCount val="11"/>
                <c:pt idx="0">
                  <c:v>4240</c:v>
                </c:pt>
                <c:pt idx="1">
                  <c:v>8514.4349999999995</c:v>
                </c:pt>
                <c:pt idx="2">
                  <c:v>12788.869999999999</c:v>
                </c:pt>
                <c:pt idx="3">
                  <c:v>17063.305</c:v>
                </c:pt>
                <c:pt idx="4">
                  <c:v>21337.739999999998</c:v>
                </c:pt>
                <c:pt idx="5">
                  <c:v>25612.174999999999</c:v>
                </c:pt>
                <c:pt idx="6">
                  <c:v>29886.61</c:v>
                </c:pt>
                <c:pt idx="7">
                  <c:v>34161.044999999998</c:v>
                </c:pt>
                <c:pt idx="8">
                  <c:v>38435.479999999996</c:v>
                </c:pt>
                <c:pt idx="9">
                  <c:v>42709.915000000001</c:v>
                </c:pt>
                <c:pt idx="10">
                  <c:v>46984.35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A-4246-9A83-1F00C1468440}"/>
            </c:ext>
          </c:extLst>
        </c:ser>
        <c:ser>
          <c:idx val="2"/>
          <c:order val="2"/>
          <c:tx>
            <c:strRef>
              <c:f>'BREAKEVEN ANALYSIS'!$B$42</c:f>
              <c:strCache>
                <c:ptCount val="1"/>
                <c:pt idx="0">
                  <c:v>TOTAL SALES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'BREAKEVEN ANALYSIS'!$C$37:$M$37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126.5</c:v>
                </c:pt>
                <c:pt idx="2">
                  <c:v>253</c:v>
                </c:pt>
                <c:pt idx="3">
                  <c:v>379.5</c:v>
                </c:pt>
                <c:pt idx="4">
                  <c:v>506</c:v>
                </c:pt>
                <c:pt idx="5">
                  <c:v>632.5</c:v>
                </c:pt>
                <c:pt idx="6">
                  <c:v>759</c:v>
                </c:pt>
                <c:pt idx="7">
                  <c:v>885.5</c:v>
                </c:pt>
                <c:pt idx="8">
                  <c:v>1012</c:v>
                </c:pt>
                <c:pt idx="9">
                  <c:v>1138.5</c:v>
                </c:pt>
                <c:pt idx="10">
                  <c:v>1265</c:v>
                </c:pt>
              </c:numCache>
            </c:numRef>
          </c:cat>
          <c:val>
            <c:numRef>
              <c:f>'BREAKEVEN ANALYSIS'!$C$42:$M$42</c:f>
              <c:numCache>
                <c:formatCode>"$"#,##0.00_);[Red]\("$"#,##0.00\)</c:formatCode>
                <c:ptCount val="11"/>
                <c:pt idx="0">
                  <c:v>0</c:v>
                </c:pt>
                <c:pt idx="1">
                  <c:v>6325</c:v>
                </c:pt>
                <c:pt idx="2">
                  <c:v>12650</c:v>
                </c:pt>
                <c:pt idx="3">
                  <c:v>18975</c:v>
                </c:pt>
                <c:pt idx="4">
                  <c:v>25300</c:v>
                </c:pt>
                <c:pt idx="5">
                  <c:v>31625</c:v>
                </c:pt>
                <c:pt idx="6">
                  <c:v>37950</c:v>
                </c:pt>
                <c:pt idx="7">
                  <c:v>44275</c:v>
                </c:pt>
                <c:pt idx="8">
                  <c:v>50600</c:v>
                </c:pt>
                <c:pt idx="9">
                  <c:v>56925</c:v>
                </c:pt>
                <c:pt idx="10">
                  <c:v>63250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A-4246-9A83-1F00C1468440}"/>
            </c:ext>
          </c:extLst>
        </c:ser>
        <c:ser>
          <c:idx val="3"/>
          <c:order val="3"/>
          <c:tx>
            <c:strRef>
              <c:f>'BREAKEVEN ANALYSIS'!$B$43</c:f>
              <c:strCache>
                <c:ptCount val="1"/>
                <c:pt idx="0">
                  <c:v>NET PROFIT (LOSS)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'BREAKEVEN ANALYSIS'!$C$37:$M$37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126.5</c:v>
                </c:pt>
                <c:pt idx="2">
                  <c:v>253</c:v>
                </c:pt>
                <c:pt idx="3">
                  <c:v>379.5</c:v>
                </c:pt>
                <c:pt idx="4">
                  <c:v>506</c:v>
                </c:pt>
                <c:pt idx="5">
                  <c:v>632.5</c:v>
                </c:pt>
                <c:pt idx="6">
                  <c:v>759</c:v>
                </c:pt>
                <c:pt idx="7">
                  <c:v>885.5</c:v>
                </c:pt>
                <c:pt idx="8">
                  <c:v>1012</c:v>
                </c:pt>
                <c:pt idx="9">
                  <c:v>1138.5</c:v>
                </c:pt>
                <c:pt idx="10">
                  <c:v>1265</c:v>
                </c:pt>
              </c:numCache>
            </c:numRef>
          </c:cat>
          <c:val>
            <c:numRef>
              <c:f>'BREAKEVEN ANALYSIS'!$C$43:$M$43</c:f>
              <c:numCache>
                <c:formatCode>"$"#,##0.00_);[Red]\("$"#,##0.00\)</c:formatCode>
                <c:ptCount val="11"/>
                <c:pt idx="0">
                  <c:v>-4240</c:v>
                </c:pt>
                <c:pt idx="1">
                  <c:v>-2189.4349999999995</c:v>
                </c:pt>
                <c:pt idx="2">
                  <c:v>-138.86999999999898</c:v>
                </c:pt>
                <c:pt idx="3">
                  <c:v>1911.6949999999997</c:v>
                </c:pt>
                <c:pt idx="4">
                  <c:v>3962.260000000002</c:v>
                </c:pt>
                <c:pt idx="5">
                  <c:v>6012.8250000000007</c:v>
                </c:pt>
                <c:pt idx="6">
                  <c:v>8063.3899999999994</c:v>
                </c:pt>
                <c:pt idx="7">
                  <c:v>10113.955000000002</c:v>
                </c:pt>
                <c:pt idx="8">
                  <c:v>12164.520000000004</c:v>
                </c:pt>
                <c:pt idx="9">
                  <c:v>14215.084999999999</c:v>
                </c:pt>
                <c:pt idx="10">
                  <c:v>16265.650000000001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A-4246-9A83-1F00C1468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81917728"/>
        <c:axId val="84293744"/>
      </c:lineChart>
      <c:catAx>
        <c:axId val="18191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 Volume (Units)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93744"/>
        <c:crosses val="autoZero"/>
        <c:auto val="1"/>
        <c:lblAlgn val="ctr"/>
        <c:lblOffset val="100"/>
        <c:noMultiLvlLbl val="0"/>
      </c:catAx>
      <c:valAx>
        <c:axId val="84293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91772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Variable Costs per Unit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431778117287599"/>
          <c:y val="0.28428928311671903"/>
          <c:w val="0.38498746425353497"/>
          <c:h val="0.497236821300951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80-8343-8DB5-583804D6792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80-8343-8DB5-583804D6792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80-8343-8DB5-583804D67921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80-8343-8DB5-583804D67921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80-8343-8DB5-583804D67921}"/>
              </c:ext>
            </c:extLst>
          </c:dPt>
          <c:dLbls>
            <c:dLbl>
              <c:idx val="1"/>
              <c:layout>
                <c:manualLayout>
                  <c:x val="-0.13801002555549999"/>
                  <c:y val="-2.706808178540660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80-8343-8DB5-583804D679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'BREAKEVEN ANALYSIS'!$B$11:$B$15</c:f>
              <c:strCache>
                <c:ptCount val="5"/>
                <c:pt idx="0">
                  <c:v>Hourly rate to be taken as drawings</c:v>
                </c:pt>
                <c:pt idx="1">
                  <c:v>Superannuation on drawings</c:v>
                </c:pt>
                <c:pt idx="2">
                  <c:v>Other variables per unit</c:v>
                </c:pt>
                <c:pt idx="3">
                  <c:v>Other variables per unit</c:v>
                </c:pt>
                <c:pt idx="4">
                  <c:v>Other variables per unit</c:v>
                </c:pt>
              </c:strCache>
            </c:strRef>
          </c:cat>
          <c:val>
            <c:numRef>
              <c:f>'BREAKEVEN ANALYSIS'!$C$11:$C$15</c:f>
              <c:numCache>
                <c:formatCode>"$"#,##0.00_);[Red]\("$"#,##0.00\)</c:formatCode>
                <c:ptCount val="5"/>
                <c:pt idx="0">
                  <c:v>31</c:v>
                </c:pt>
                <c:pt idx="1">
                  <c:v>2.79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80-8343-8DB5-583804D67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180174185614501"/>
          <c:y val="0.17998008869581"/>
          <c:w val="0.35772037640603999"/>
          <c:h val="0.78411982984885498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Unit Contribution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431778117287599"/>
          <c:y val="0.28428928311671903"/>
          <c:w val="0.38498746425353497"/>
          <c:h val="0.497236821300951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0E-394C-BDB6-8F4F83D03C5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0E-394C-BDB6-8F4F83D03C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('BREAKEVEN ANALYSIS'!$B$16,'BREAKEVEN ANALYSIS'!$B$19)</c:f>
              <c:strCache>
                <c:ptCount val="2"/>
                <c:pt idx="0">
                  <c:v>VARIABLE COSTS PER UNIT</c:v>
                </c:pt>
                <c:pt idx="1">
                  <c:v>UNIT CONTRIBUTION MARGIN</c:v>
                </c:pt>
              </c:strCache>
            </c:strRef>
          </c:cat>
          <c:val>
            <c:numRef>
              <c:f>('BREAKEVEN ANALYSIS'!$C$16,'BREAKEVEN ANALYSIS'!$C$19)</c:f>
              <c:numCache>
                <c:formatCode>#,##0.00_);[Red]\(#,##0.00\)</c:formatCode>
                <c:ptCount val="2"/>
                <c:pt idx="0" formatCode="&quot;$&quot;#,##0.00_);[Red]\(&quot;$&quot;#,##0.00\)">
                  <c:v>33.79</c:v>
                </c:pt>
                <c:pt idx="1">
                  <c:v>16.21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E-394C-BDB6-8F4F83D03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154526719965595"/>
          <c:y val="0.18491809213503499"/>
          <c:w val="0.37799437474407799"/>
          <c:h val="0.77999094940718605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Breakeven Analysis Chart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'BREAKEVEN ANALYSIS'!$B$39</c:f>
              <c:strCache>
                <c:ptCount val="1"/>
                <c:pt idx="0">
                  <c:v>FIXED COSTS PER PERIOD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'BREAKEVEN ANALYSIS'!$C$37:$M$37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126.5</c:v>
                </c:pt>
                <c:pt idx="2">
                  <c:v>253</c:v>
                </c:pt>
                <c:pt idx="3">
                  <c:v>379.5</c:v>
                </c:pt>
                <c:pt idx="4">
                  <c:v>506</c:v>
                </c:pt>
                <c:pt idx="5">
                  <c:v>632.5</c:v>
                </c:pt>
                <c:pt idx="6">
                  <c:v>759</c:v>
                </c:pt>
                <c:pt idx="7">
                  <c:v>885.5</c:v>
                </c:pt>
                <c:pt idx="8">
                  <c:v>1012</c:v>
                </c:pt>
                <c:pt idx="9">
                  <c:v>1138.5</c:v>
                </c:pt>
                <c:pt idx="10">
                  <c:v>1265</c:v>
                </c:pt>
              </c:numCache>
            </c:numRef>
          </c:cat>
          <c:val>
            <c:numRef>
              <c:f>'BREAKEVEN ANALYSIS'!$C$39:$M$39</c:f>
              <c:numCache>
                <c:formatCode>"$"#,##0.00_);[Red]\("$"#,##0.00\)</c:formatCode>
                <c:ptCount val="11"/>
                <c:pt idx="0">
                  <c:v>4240</c:v>
                </c:pt>
                <c:pt idx="1">
                  <c:v>4240</c:v>
                </c:pt>
                <c:pt idx="2">
                  <c:v>4240</c:v>
                </c:pt>
                <c:pt idx="3">
                  <c:v>4240</c:v>
                </c:pt>
                <c:pt idx="4">
                  <c:v>4240</c:v>
                </c:pt>
                <c:pt idx="5">
                  <c:v>4240</c:v>
                </c:pt>
                <c:pt idx="6">
                  <c:v>4240</c:v>
                </c:pt>
                <c:pt idx="7">
                  <c:v>4240</c:v>
                </c:pt>
                <c:pt idx="8">
                  <c:v>4240</c:v>
                </c:pt>
                <c:pt idx="9">
                  <c:v>4240</c:v>
                </c:pt>
                <c:pt idx="10">
                  <c:v>4240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DA-FB47-ADDD-9A7EA179FF56}"/>
            </c:ext>
          </c:extLst>
        </c:ser>
        <c:ser>
          <c:idx val="1"/>
          <c:order val="1"/>
          <c:tx>
            <c:strRef>
              <c:f>'BREAKEVEN ANALYSIS'!$B$41</c:f>
              <c:strCache>
                <c:ptCount val="1"/>
                <c:pt idx="0">
                  <c:v>TOTAL COSTS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'BREAKEVEN ANALYSIS'!$C$37:$M$37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126.5</c:v>
                </c:pt>
                <c:pt idx="2">
                  <c:v>253</c:v>
                </c:pt>
                <c:pt idx="3">
                  <c:v>379.5</c:v>
                </c:pt>
                <c:pt idx="4">
                  <c:v>506</c:v>
                </c:pt>
                <c:pt idx="5">
                  <c:v>632.5</c:v>
                </c:pt>
                <c:pt idx="6">
                  <c:v>759</c:v>
                </c:pt>
                <c:pt idx="7">
                  <c:v>885.5</c:v>
                </c:pt>
                <c:pt idx="8">
                  <c:v>1012</c:v>
                </c:pt>
                <c:pt idx="9">
                  <c:v>1138.5</c:v>
                </c:pt>
                <c:pt idx="10">
                  <c:v>1265</c:v>
                </c:pt>
              </c:numCache>
            </c:numRef>
          </c:cat>
          <c:val>
            <c:numRef>
              <c:f>'BREAKEVEN ANALYSIS'!$C$41:$M$41</c:f>
              <c:numCache>
                <c:formatCode>"$"#,##0.00_);[Red]\("$"#,##0.00\)</c:formatCode>
                <c:ptCount val="11"/>
                <c:pt idx="0">
                  <c:v>4240</c:v>
                </c:pt>
                <c:pt idx="1">
                  <c:v>8514.4349999999995</c:v>
                </c:pt>
                <c:pt idx="2">
                  <c:v>12788.869999999999</c:v>
                </c:pt>
                <c:pt idx="3">
                  <c:v>17063.305</c:v>
                </c:pt>
                <c:pt idx="4">
                  <c:v>21337.739999999998</c:v>
                </c:pt>
                <c:pt idx="5">
                  <c:v>25612.174999999999</c:v>
                </c:pt>
                <c:pt idx="6">
                  <c:v>29886.61</c:v>
                </c:pt>
                <c:pt idx="7">
                  <c:v>34161.044999999998</c:v>
                </c:pt>
                <c:pt idx="8">
                  <c:v>38435.479999999996</c:v>
                </c:pt>
                <c:pt idx="9">
                  <c:v>42709.915000000001</c:v>
                </c:pt>
                <c:pt idx="10">
                  <c:v>46984.35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DA-FB47-ADDD-9A7EA179FF56}"/>
            </c:ext>
          </c:extLst>
        </c:ser>
        <c:ser>
          <c:idx val="2"/>
          <c:order val="2"/>
          <c:tx>
            <c:strRef>
              <c:f>'BREAKEVEN ANALYSIS'!$B$42</c:f>
              <c:strCache>
                <c:ptCount val="1"/>
                <c:pt idx="0">
                  <c:v>TOTAL SALES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'BREAKEVEN ANALYSIS'!$C$37:$M$37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126.5</c:v>
                </c:pt>
                <c:pt idx="2">
                  <c:v>253</c:v>
                </c:pt>
                <c:pt idx="3">
                  <c:v>379.5</c:v>
                </c:pt>
                <c:pt idx="4">
                  <c:v>506</c:v>
                </c:pt>
                <c:pt idx="5">
                  <c:v>632.5</c:v>
                </c:pt>
                <c:pt idx="6">
                  <c:v>759</c:v>
                </c:pt>
                <c:pt idx="7">
                  <c:v>885.5</c:v>
                </c:pt>
                <c:pt idx="8">
                  <c:v>1012</c:v>
                </c:pt>
                <c:pt idx="9">
                  <c:v>1138.5</c:v>
                </c:pt>
                <c:pt idx="10">
                  <c:v>1265</c:v>
                </c:pt>
              </c:numCache>
            </c:numRef>
          </c:cat>
          <c:val>
            <c:numRef>
              <c:f>'BREAKEVEN ANALYSIS'!$C$42:$M$42</c:f>
              <c:numCache>
                <c:formatCode>"$"#,##0.00_);[Red]\("$"#,##0.00\)</c:formatCode>
                <c:ptCount val="11"/>
                <c:pt idx="0">
                  <c:v>0</c:v>
                </c:pt>
                <c:pt idx="1">
                  <c:v>6325</c:v>
                </c:pt>
                <c:pt idx="2">
                  <c:v>12650</c:v>
                </c:pt>
                <c:pt idx="3">
                  <c:v>18975</c:v>
                </c:pt>
                <c:pt idx="4">
                  <c:v>25300</c:v>
                </c:pt>
                <c:pt idx="5">
                  <c:v>31625</c:v>
                </c:pt>
                <c:pt idx="6">
                  <c:v>37950</c:v>
                </c:pt>
                <c:pt idx="7">
                  <c:v>44275</c:v>
                </c:pt>
                <c:pt idx="8">
                  <c:v>50600</c:v>
                </c:pt>
                <c:pt idx="9">
                  <c:v>56925</c:v>
                </c:pt>
                <c:pt idx="10">
                  <c:v>63250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DA-FB47-ADDD-9A7EA179FF56}"/>
            </c:ext>
          </c:extLst>
        </c:ser>
        <c:ser>
          <c:idx val="3"/>
          <c:order val="3"/>
          <c:tx>
            <c:strRef>
              <c:f>'BREAKEVEN ANALYSIS'!$B$43</c:f>
              <c:strCache>
                <c:ptCount val="1"/>
                <c:pt idx="0">
                  <c:v>NET PROFIT (LOSS)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'BREAKEVEN ANALYSIS'!$C$37:$M$37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126.5</c:v>
                </c:pt>
                <c:pt idx="2">
                  <c:v>253</c:v>
                </c:pt>
                <c:pt idx="3">
                  <c:v>379.5</c:v>
                </c:pt>
                <c:pt idx="4">
                  <c:v>506</c:v>
                </c:pt>
                <c:pt idx="5">
                  <c:v>632.5</c:v>
                </c:pt>
                <c:pt idx="6">
                  <c:v>759</c:v>
                </c:pt>
                <c:pt idx="7">
                  <c:v>885.5</c:v>
                </c:pt>
                <c:pt idx="8">
                  <c:v>1012</c:v>
                </c:pt>
                <c:pt idx="9">
                  <c:v>1138.5</c:v>
                </c:pt>
                <c:pt idx="10">
                  <c:v>1265</c:v>
                </c:pt>
              </c:numCache>
            </c:numRef>
          </c:cat>
          <c:val>
            <c:numRef>
              <c:f>'BREAKEVEN ANALYSIS'!$C$43:$M$43</c:f>
              <c:numCache>
                <c:formatCode>"$"#,##0.00_);[Red]\("$"#,##0.00\)</c:formatCode>
                <c:ptCount val="11"/>
                <c:pt idx="0">
                  <c:v>-4240</c:v>
                </c:pt>
                <c:pt idx="1">
                  <c:v>-2189.4349999999995</c:v>
                </c:pt>
                <c:pt idx="2">
                  <c:v>-138.86999999999898</c:v>
                </c:pt>
                <c:pt idx="3">
                  <c:v>1911.6949999999997</c:v>
                </c:pt>
                <c:pt idx="4">
                  <c:v>3962.260000000002</c:v>
                </c:pt>
                <c:pt idx="5">
                  <c:v>6012.8250000000007</c:v>
                </c:pt>
                <c:pt idx="6">
                  <c:v>8063.3899999999994</c:v>
                </c:pt>
                <c:pt idx="7">
                  <c:v>10113.955000000002</c:v>
                </c:pt>
                <c:pt idx="8">
                  <c:v>12164.520000000004</c:v>
                </c:pt>
                <c:pt idx="9">
                  <c:v>14215.084999999999</c:v>
                </c:pt>
                <c:pt idx="10">
                  <c:v>16265.650000000001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DA-FB47-ADDD-9A7EA179F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83405528"/>
        <c:axId val="182713920"/>
      </c:lineChart>
      <c:catAx>
        <c:axId val="183405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Sales Volume (Units)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13920"/>
        <c:crosses val="autoZero"/>
        <c:auto val="1"/>
        <c:lblAlgn val="ctr"/>
        <c:lblOffset val="100"/>
        <c:noMultiLvlLbl val="0"/>
      </c:catAx>
      <c:valAx>
        <c:axId val="182713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05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892674" y="685801"/>
    <xdr:ext cx="7972426" cy="3048000"/>
    <xdr:graphicFrame macro="">
      <xdr:nvGraphicFramePr>
        <xdr:cNvPr id="9" name="Breakeven Analysis" descr="Shows breakover point and crossover of total sales and costs, as well as fixed costs per period and net profit." title="Breakeven char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3</xdr:col>
      <xdr:colOff>504825</xdr:colOff>
      <xdr:row>21</xdr:row>
      <xdr:rowOff>9526</xdr:rowOff>
    </xdr:from>
    <xdr:to>
      <xdr:col>7</xdr:col>
      <xdr:colOff>835013</xdr:colOff>
      <xdr:row>35</xdr:row>
      <xdr:rowOff>38101</xdr:rowOff>
    </xdr:to>
    <xdr:graphicFrame macro="">
      <xdr:nvGraphicFramePr>
        <xdr:cNvPr id="10" name="Variable Cost per Unit" descr="Pie chart showing breakdown of cost per unit." title="Variable cost per uni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504825</xdr:colOff>
      <xdr:row>21</xdr:row>
      <xdr:rowOff>9526</xdr:rowOff>
    </xdr:from>
    <xdr:to>
      <xdr:col>12</xdr:col>
      <xdr:colOff>838200</xdr:colOff>
      <xdr:row>35</xdr:row>
      <xdr:rowOff>38101</xdr:rowOff>
    </xdr:to>
    <xdr:graphicFrame macro="">
      <xdr:nvGraphicFramePr>
        <xdr:cNvPr id="13" name="Unit contribution Margin" descr="Shows split between variable costs per unit and contribution margin." title="Unit contribution char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812800" y="215900"/>
    <xdr:ext cx="9271000" cy="5283200"/>
    <xdr:graphicFrame macro="">
      <xdr:nvGraphicFramePr>
        <xdr:cNvPr id="2" name="Breakeven Analysis" descr="Shows breakover point and crossover of total sales and costs, as well as fixed costs per period and net profit." title="Breakeven 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Breakeven analysis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Breakeven analysis">
      <a:majorFont>
        <a:latin typeface="Sylfaen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  <pageSetUpPr fitToPage="1"/>
  </sheetPr>
  <dimension ref="B1:M43"/>
  <sheetViews>
    <sheetView showGridLines="0" tabSelected="1" zoomScale="98" zoomScaleNormal="98" zoomScalePageLayoutView="125" workbookViewId="0">
      <selection activeCell="P30" sqref="P30"/>
    </sheetView>
  </sheetViews>
  <sheetFormatPr baseColWidth="10" defaultColWidth="8.796875" defaultRowHeight="13"/>
  <cols>
    <col min="1" max="1" width="1.796875" style="1" customWidth="1"/>
    <col min="2" max="2" width="33" style="1" customWidth="1"/>
    <col min="3" max="13" width="12.796875" style="1" customWidth="1"/>
    <col min="14" max="16384" width="8.796875" style="1"/>
  </cols>
  <sheetData>
    <row r="1" spans="2:13" s="19" customFormat="1" ht="21" thickBot="1"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2:13" ht="21" thickTop="1">
      <c r="B2" s="2" t="s">
        <v>0</v>
      </c>
    </row>
    <row r="4" spans="2:13">
      <c r="B4" s="3"/>
    </row>
    <row r="5" spans="2:13" ht="15" thickBot="1">
      <c r="B5" s="4" t="s">
        <v>2</v>
      </c>
      <c r="C5" s="4"/>
    </row>
    <row r="6" spans="2:13">
      <c r="B6" s="1" t="s">
        <v>18</v>
      </c>
      <c r="C6" s="5">
        <v>50</v>
      </c>
    </row>
    <row r="7" spans="2:13">
      <c r="B7" s="1" t="s">
        <v>19</v>
      </c>
      <c r="C7" s="6">
        <v>1265</v>
      </c>
    </row>
    <row r="8" spans="2:13">
      <c r="B8" s="7" t="s">
        <v>8</v>
      </c>
      <c r="C8" s="8">
        <f>IF(OR(Sales_price_unit&lt;&gt;0,Sales_volume_units&lt;&gt;0),Sales_price_unit*Sales_volume_units,0)</f>
        <v>63250</v>
      </c>
    </row>
    <row r="10" spans="2:13" ht="15" thickBot="1">
      <c r="B10" s="4" t="s">
        <v>3</v>
      </c>
      <c r="C10" s="4"/>
    </row>
    <row r="11" spans="2:13">
      <c r="B11" s="1" t="s">
        <v>20</v>
      </c>
      <c r="C11" s="5">
        <v>31</v>
      </c>
    </row>
    <row r="12" spans="2:13">
      <c r="B12" s="1" t="s">
        <v>21</v>
      </c>
      <c r="C12" s="5">
        <f>0.09*C11</f>
        <v>2.79</v>
      </c>
    </row>
    <row r="13" spans="2:13">
      <c r="B13" s="1" t="s">
        <v>22</v>
      </c>
      <c r="C13" s="5">
        <v>0</v>
      </c>
    </row>
    <row r="14" spans="2:13">
      <c r="B14" s="1" t="s">
        <v>22</v>
      </c>
      <c r="C14" s="5">
        <v>0</v>
      </c>
    </row>
    <row r="15" spans="2:13">
      <c r="B15" s="1" t="s">
        <v>22</v>
      </c>
      <c r="C15" s="5">
        <v>0</v>
      </c>
    </row>
    <row r="16" spans="2:13">
      <c r="B16" s="7" t="s">
        <v>9</v>
      </c>
      <c r="C16" s="8">
        <f>IF(SUM(Variable_costs_unit),SUM(Variable_costs_unit),0)</f>
        <v>33.79</v>
      </c>
    </row>
    <row r="17" spans="2:3">
      <c r="B17" s="7" t="s">
        <v>10</v>
      </c>
      <c r="C17" s="8">
        <f>IF(Variable_Unit_Cost,Variable_Unit_Cost*Sales_volume_units,0)</f>
        <v>42744.35</v>
      </c>
    </row>
    <row r="19" spans="2:3">
      <c r="B19" s="7" t="s">
        <v>11</v>
      </c>
      <c r="C19" s="9">
        <f>IF(Sales_price_unit&gt;0,MAX(0,Sales_price_unit-Variable_Unit_Cost),0)</f>
        <v>16.21</v>
      </c>
    </row>
    <row r="20" spans="2:3">
      <c r="B20" s="7" t="s">
        <v>12</v>
      </c>
      <c r="C20" s="8">
        <f>IF(OR(Total_Sales&lt;&gt;0,Total_variable&lt;&gt;0),Total_Sales-Total_variable,0)</f>
        <v>20505.650000000001</v>
      </c>
    </row>
    <row r="22" spans="2:3" ht="15" thickBot="1">
      <c r="B22" s="4" t="s">
        <v>4</v>
      </c>
      <c r="C22" s="4"/>
    </row>
    <row r="23" spans="2:3">
      <c r="B23" s="13" t="s">
        <v>23</v>
      </c>
      <c r="C23" s="14">
        <v>490</v>
      </c>
    </row>
    <row r="24" spans="2:3">
      <c r="B24" s="13" t="s">
        <v>24</v>
      </c>
      <c r="C24" s="14">
        <v>260</v>
      </c>
    </row>
    <row r="25" spans="2:3">
      <c r="B25" s="13" t="s">
        <v>25</v>
      </c>
      <c r="C25" s="14">
        <v>550</v>
      </c>
    </row>
    <row r="26" spans="2:3">
      <c r="B26" s="13" t="s">
        <v>29</v>
      </c>
      <c r="C26" s="14">
        <v>800</v>
      </c>
    </row>
    <row r="27" spans="2:3">
      <c r="B27" s="13" t="s">
        <v>26</v>
      </c>
      <c r="C27" s="14">
        <v>700</v>
      </c>
    </row>
    <row r="28" spans="2:3">
      <c r="B28" s="13" t="s">
        <v>27</v>
      </c>
      <c r="C28" s="14">
        <v>1440</v>
      </c>
    </row>
    <row r="29" spans="2:3">
      <c r="B29" s="7" t="s">
        <v>13</v>
      </c>
      <c r="C29" s="8">
        <f>IF(SUM(Fixed_costs)&lt;&gt;0,SUM(Fixed_costs),0)</f>
        <v>4240</v>
      </c>
    </row>
    <row r="31" spans="2:3">
      <c r="B31" s="7" t="s">
        <v>14</v>
      </c>
      <c r="C31" s="8">
        <f>IF(OR(Gross_margin&lt;&gt;0,Total_fixed&lt;&gt;0),Gross_margin-Total_fixed,0)</f>
        <v>16265.650000000001</v>
      </c>
    </row>
    <row r="33" spans="2:13" ht="15" thickBot="1">
      <c r="B33" s="4" t="s">
        <v>5</v>
      </c>
      <c r="C33" s="4"/>
    </row>
    <row r="34" spans="2:13">
      <c r="B34" s="16" t="s">
        <v>15</v>
      </c>
      <c r="C34" s="15">
        <f>IF(AND(Unit_contrib_margin&gt;0,Total_fixed&gt;0),Total_fixed/Unit_contrib_margin,"-")</f>
        <v>261.56693399136333</v>
      </c>
    </row>
    <row r="35" spans="2:13" s="17" customFormat="1">
      <c r="B35" s="16" t="s">
        <v>28</v>
      </c>
      <c r="C35" s="16">
        <f>Breakeven_point/7.5</f>
        <v>34.875591198848447</v>
      </c>
    </row>
    <row r="36" spans="2:13" ht="20">
      <c r="B36" s="2" t="s">
        <v>16</v>
      </c>
    </row>
    <row r="37" spans="2:13">
      <c r="B37" s="10" t="s">
        <v>7</v>
      </c>
      <c r="C37" s="11">
        <f>IF(Sales_volume_units,Sales_volume_units*0,0)</f>
        <v>0</v>
      </c>
      <c r="D37" s="11">
        <f>IF(Sales_volume_units,Sales_volume_units*0.1,0)</f>
        <v>126.5</v>
      </c>
      <c r="E37" s="11">
        <f>IF(Sales_volume_units,Sales_volume_units*0.2,0)</f>
        <v>253</v>
      </c>
      <c r="F37" s="11">
        <f>IF(Sales_volume_units,Sales_volume_units*0.3,0)</f>
        <v>379.5</v>
      </c>
      <c r="G37" s="11">
        <f>IF(Sales_volume_units,Sales_volume_units*0.4,0)</f>
        <v>506</v>
      </c>
      <c r="H37" s="11">
        <f>IF(Sales_volume_units,Sales_volume_units*0.5,0)</f>
        <v>632.5</v>
      </c>
      <c r="I37" s="11">
        <f>IF(Sales_volume_units,Sales_volume_units*0.6,0)</f>
        <v>759</v>
      </c>
      <c r="J37" s="11">
        <f>IF(Sales_volume_units,Sales_volume_units*0.7,0)</f>
        <v>885.5</v>
      </c>
      <c r="K37" s="11">
        <f>IF(Sales_volume_units,Sales_volume_units*0.8,0)</f>
        <v>1012</v>
      </c>
      <c r="L37" s="11">
        <f>IF(Sales_volume_units,Sales_volume_units*0.9,0)</f>
        <v>1138.5</v>
      </c>
      <c r="M37" s="11">
        <f>Sales_volume_units</f>
        <v>1265</v>
      </c>
    </row>
    <row r="38" spans="2:13">
      <c r="B38" s="10" t="s">
        <v>6</v>
      </c>
      <c r="C38" s="12">
        <f t="shared" ref="C38:M38" si="0">Sales_price_unit</f>
        <v>50</v>
      </c>
      <c r="D38" s="12">
        <f t="shared" si="0"/>
        <v>50</v>
      </c>
      <c r="E38" s="12">
        <f t="shared" si="0"/>
        <v>50</v>
      </c>
      <c r="F38" s="12">
        <f t="shared" si="0"/>
        <v>50</v>
      </c>
      <c r="G38" s="12">
        <f t="shared" si="0"/>
        <v>50</v>
      </c>
      <c r="H38" s="12">
        <f t="shared" si="0"/>
        <v>50</v>
      </c>
      <c r="I38" s="12">
        <f t="shared" si="0"/>
        <v>50</v>
      </c>
      <c r="J38" s="12">
        <f t="shared" si="0"/>
        <v>50</v>
      </c>
      <c r="K38" s="12">
        <f t="shared" si="0"/>
        <v>50</v>
      </c>
      <c r="L38" s="12">
        <f t="shared" si="0"/>
        <v>50</v>
      </c>
      <c r="M38" s="12">
        <f t="shared" si="0"/>
        <v>50</v>
      </c>
    </row>
    <row r="39" spans="2:13">
      <c r="B39" s="10" t="s">
        <v>4</v>
      </c>
      <c r="C39" s="12">
        <f t="shared" ref="C39:M39" si="1">Total_fixed</f>
        <v>4240</v>
      </c>
      <c r="D39" s="12">
        <f t="shared" si="1"/>
        <v>4240</v>
      </c>
      <c r="E39" s="12">
        <f t="shared" si="1"/>
        <v>4240</v>
      </c>
      <c r="F39" s="12">
        <f t="shared" si="1"/>
        <v>4240</v>
      </c>
      <c r="G39" s="12">
        <f t="shared" si="1"/>
        <v>4240</v>
      </c>
      <c r="H39" s="12">
        <f t="shared" si="1"/>
        <v>4240</v>
      </c>
      <c r="I39" s="12">
        <f t="shared" si="1"/>
        <v>4240</v>
      </c>
      <c r="J39" s="12">
        <f t="shared" si="1"/>
        <v>4240</v>
      </c>
      <c r="K39" s="12">
        <f t="shared" si="1"/>
        <v>4240</v>
      </c>
      <c r="L39" s="12">
        <f t="shared" si="1"/>
        <v>4240</v>
      </c>
      <c r="M39" s="12">
        <f t="shared" si="1"/>
        <v>4240</v>
      </c>
    </row>
    <row r="40" spans="2:13">
      <c r="B40" s="10" t="s">
        <v>3</v>
      </c>
      <c r="C40" s="12">
        <f t="shared" ref="C40:M40" si="2">Variable_Unit_Cost*C37</f>
        <v>0</v>
      </c>
      <c r="D40" s="12">
        <f t="shared" si="2"/>
        <v>4274.4349999999995</v>
      </c>
      <c r="E40" s="12">
        <f t="shared" si="2"/>
        <v>8548.869999999999</v>
      </c>
      <c r="F40" s="12">
        <f t="shared" si="2"/>
        <v>12823.305</v>
      </c>
      <c r="G40" s="12">
        <f t="shared" si="2"/>
        <v>17097.739999999998</v>
      </c>
      <c r="H40" s="12">
        <f t="shared" si="2"/>
        <v>21372.174999999999</v>
      </c>
      <c r="I40" s="12">
        <f t="shared" si="2"/>
        <v>25646.61</v>
      </c>
      <c r="J40" s="12">
        <f t="shared" si="2"/>
        <v>29921.044999999998</v>
      </c>
      <c r="K40" s="12">
        <f t="shared" si="2"/>
        <v>34195.479999999996</v>
      </c>
      <c r="L40" s="12">
        <f t="shared" si="2"/>
        <v>38469.915000000001</v>
      </c>
      <c r="M40" s="12">
        <f t="shared" si="2"/>
        <v>42744.35</v>
      </c>
    </row>
    <row r="41" spans="2:13">
      <c r="B41" s="10" t="s">
        <v>17</v>
      </c>
      <c r="C41" s="12">
        <f t="shared" ref="C41:M41" si="3">SUM(C39:C40)</f>
        <v>4240</v>
      </c>
      <c r="D41" s="12">
        <f t="shared" si="3"/>
        <v>8514.4349999999995</v>
      </c>
      <c r="E41" s="12">
        <f t="shared" si="3"/>
        <v>12788.869999999999</v>
      </c>
      <c r="F41" s="12">
        <f t="shared" si="3"/>
        <v>17063.305</v>
      </c>
      <c r="G41" s="12">
        <f t="shared" si="3"/>
        <v>21337.739999999998</v>
      </c>
      <c r="H41" s="12">
        <f t="shared" si="3"/>
        <v>25612.174999999999</v>
      </c>
      <c r="I41" s="12">
        <f t="shared" si="3"/>
        <v>29886.61</v>
      </c>
      <c r="J41" s="12">
        <f t="shared" si="3"/>
        <v>34161.044999999998</v>
      </c>
      <c r="K41" s="12">
        <f t="shared" si="3"/>
        <v>38435.479999999996</v>
      </c>
      <c r="L41" s="12">
        <f t="shared" si="3"/>
        <v>42709.915000000001</v>
      </c>
      <c r="M41" s="12">
        <f t="shared" si="3"/>
        <v>46984.35</v>
      </c>
    </row>
    <row r="42" spans="2:13">
      <c r="B42" s="10" t="s">
        <v>8</v>
      </c>
      <c r="C42" s="12">
        <f t="shared" ref="C42:M42" si="4">C38*C37</f>
        <v>0</v>
      </c>
      <c r="D42" s="12">
        <f t="shared" si="4"/>
        <v>6325</v>
      </c>
      <c r="E42" s="12">
        <f t="shared" si="4"/>
        <v>12650</v>
      </c>
      <c r="F42" s="12">
        <f t="shared" si="4"/>
        <v>18975</v>
      </c>
      <c r="G42" s="12">
        <f t="shared" si="4"/>
        <v>25300</v>
      </c>
      <c r="H42" s="12">
        <f t="shared" si="4"/>
        <v>31625</v>
      </c>
      <c r="I42" s="12">
        <f t="shared" si="4"/>
        <v>37950</v>
      </c>
      <c r="J42" s="12">
        <f t="shared" si="4"/>
        <v>44275</v>
      </c>
      <c r="K42" s="12">
        <f t="shared" si="4"/>
        <v>50600</v>
      </c>
      <c r="L42" s="12">
        <f t="shared" si="4"/>
        <v>56925</v>
      </c>
      <c r="M42" s="12">
        <f t="shared" si="4"/>
        <v>63250</v>
      </c>
    </row>
    <row r="43" spans="2:13">
      <c r="B43" s="10" t="s">
        <v>14</v>
      </c>
      <c r="C43" s="12">
        <f t="shared" ref="C43:M43" si="5">C42-C41</f>
        <v>-4240</v>
      </c>
      <c r="D43" s="12">
        <f t="shared" si="5"/>
        <v>-2189.4349999999995</v>
      </c>
      <c r="E43" s="12">
        <f t="shared" si="5"/>
        <v>-138.86999999999898</v>
      </c>
      <c r="F43" s="12">
        <f t="shared" si="5"/>
        <v>1911.6949999999997</v>
      </c>
      <c r="G43" s="12">
        <f t="shared" si="5"/>
        <v>3962.260000000002</v>
      </c>
      <c r="H43" s="12">
        <f t="shared" si="5"/>
        <v>6012.8250000000007</v>
      </c>
      <c r="I43" s="12">
        <f t="shared" si="5"/>
        <v>8063.3899999999994</v>
      </c>
      <c r="J43" s="12">
        <f t="shared" si="5"/>
        <v>10113.955000000002</v>
      </c>
      <c r="K43" s="12">
        <f t="shared" si="5"/>
        <v>12164.520000000004</v>
      </c>
      <c r="L43" s="12">
        <f t="shared" si="5"/>
        <v>14215.084999999999</v>
      </c>
      <c r="M43" s="12">
        <f t="shared" si="5"/>
        <v>16265.650000000001</v>
      </c>
    </row>
  </sheetData>
  <printOptions horizontalCentered="1" verticalCentered="1"/>
  <pageMargins left="0.4" right="0.4" top="0.4" bottom="0.4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" sqref="B3"/>
    </sheetView>
  </sheetViews>
  <sheetFormatPr baseColWidth="10" defaultColWidth="11.3984375" defaultRowHeight="13"/>
  <sheetData/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1C36978-798B-41FB-8D34-4E9472B86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15</vt:i4>
      </vt:variant>
    </vt:vector>
  </HeadingPairs>
  <TitlesOfParts>
    <vt:vector size="17" baseType="lpstr">
      <vt:lpstr>BREAKEVEN ANALYSIS</vt:lpstr>
      <vt:lpstr>Break Even Chart</vt:lpstr>
      <vt:lpstr>Breakeven_point</vt:lpstr>
      <vt:lpstr>Company_name</vt:lpstr>
      <vt:lpstr>Fixed_costs</vt:lpstr>
      <vt:lpstr>Gross_margin</vt:lpstr>
      <vt:lpstr>Net_profit</vt:lpstr>
      <vt:lpstr>Sales_price_unit</vt:lpstr>
      <vt:lpstr>Sales_volume_units</vt:lpstr>
      <vt:lpstr>TemplatePrintArea</vt:lpstr>
      <vt:lpstr>Total_fixed</vt:lpstr>
      <vt:lpstr>Total_Sales</vt:lpstr>
      <vt:lpstr>Total_variable</vt:lpstr>
      <vt:lpstr>Unit_contrib_margin</vt:lpstr>
      <vt:lpstr>Variable_cost_unit</vt:lpstr>
      <vt:lpstr>Variable_costs_unit</vt:lpstr>
      <vt:lpstr>Variable_Unit_Cost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2014-12-16T22:26:01Z</dcterms:created>
  <dcterms:modified xsi:type="dcterms:W3CDTF">2020-07-17T01:53:18Z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TC039869149991</vt:lpwstr>
  </property>
</Properties>
</file>